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380" windowHeight="45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<sst xmlns="http://schemas.openxmlformats.org/spreadsheetml/2006/main" count="2004" uniqueCount="701">
  <si>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</si>
  <si>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</si>
  <si>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</si>
  <si>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</si>
  <si>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</si>
  <si>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</si>
  <si>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</si>
  <si>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</si>
  <si>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</si>
  <si>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</si>
  <si>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</si>
  <si>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</si>
  <si>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</si>
  <si>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</si>
  <si>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</si>
  <si>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</si>
  <si>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</si>
  <si>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</si>
  <si>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</si>
  <si>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</si>
  <si>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</si>
  <si>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</si>
  <si>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</si>
  <si>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</si>
  <si>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</si>
  <si>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</si>
  <si>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</si>
  <si>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</si>
  <si>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</si>
  <si>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</si>
  <si>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</si>
  <si>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</si>
  <si>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</si>
  <si>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</si>
  <si>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</si>
  <si>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</si>
  <si>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</si>
  <si>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</si>
  <si>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</si>
  <si>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</si>
  <si>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</si>
  <si>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</si>
  <si>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</si>
  <si>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</si>
  <si>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</si>
  <si>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</si>
  <si>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</si>
  <si>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</si>
  <si>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</si>
  <si>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</si>
  <si>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</si>
  <si>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</si>
  <si>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</si>
  <si>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</si>
  <si>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</si>
  <si>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</si>
  <si>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</si>
  <si>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</si>
  <si>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</si>
  <si>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</si>
  <si>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</si>
  <si>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</si>
  <si>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</si>
  <si>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</si>
  <si>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</si>
  <si>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</si>
  <si>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</si>
  <si>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</si>
  <si>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</si>
  <si>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</si>
  <si>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</si>
  <si>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</si>
  <si>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</si>
  <si>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</si>
  <si>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</si>
  <si>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</si>
  <si>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</si>
  <si>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</si>
  <si>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</si>
  <si>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</si>
  <si>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</si>
  <si>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</si>
  <si>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</si>
  <si>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</si>
  <si>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</si>
  <si>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</si>
  <si>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</si>
  <si>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</si>
  <si>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</si>
  <si>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</si>
  <si>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</si>
  <si>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</si>
  <si>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</si>
  <si>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</si>
  <si>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</si>
  <si>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</si>
  <si>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</si>
  <si>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</si>
  <si>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</si>
  <si>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</si>
  <si>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</si>
  <si>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</si>
  <si>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</si>
  <si>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</si>
  <si>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</si>
  <si>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</si>
  <si>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</si>
  <si>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</si>
  <si>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</si>
  <si>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</si>
  <si>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</si>
  <si>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</si>
  <si>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</si>
  <si>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</si>
  <si>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</si>
  <si>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</si>
  <si>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</si>
  <si>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</si>
  <si>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</si>
  <si>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</si>
  <si>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</si>
  <si>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</si>
  <si>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</si>
  <si>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</si>
  <si>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</si>
  <si>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</si>
  <si>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</si>
  <si>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</si>
  <si>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</si>
  <si>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</si>
  <si>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</si>
  <si>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</si>
  <si>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</si>
  <si>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</si>
  <si>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</si>
  <si>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</si>
  <si>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</si>
  <si>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</si>
  <si>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</si>
  <si>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</si>
  <si>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</si>
  <si>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</si>
  <si>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</si>
  <si>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</si>
  <si>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</si>
  <si>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</si>
  <si>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</si>
  <si>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</si>
  <si>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</si>
  <si>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</si>
  <si>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</si>
  <si>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</si>
  <si>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</si>
  <si>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</si>
  <si>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</si>
  <si>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</si>
  <si>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</si>
  <si>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</si>
  <si>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</si>
  <si>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</si>
  <si>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</si>
  <si>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</si>
  <si>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</si>
  <si>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</si>
  <si>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</si>
  <si>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</si>
  <si>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</si>
  <si>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</si>
  <si>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</si>
  <si>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</si>
  <si>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</si>
  <si>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</si>
  <si>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</si>
  <si>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</si>
  <si>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</si>
  <si>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</si>
  <si>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</si>
  <si>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</si>
  <si>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</si>
  <si>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</si>
  <si>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</si>
  <si>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</si>
  <si>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</si>
  <si>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</si>
  <si>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</si>
  <si>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</si>
  <si>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</si>
  <si>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</si>
  <si>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</si>
  <si>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</si>
  <si>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</si>
  <si>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</si>
  <si>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</si>
  <si>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</si>
  <si>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</si>
  <si>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</si>
  <si>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</si>
  <si>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</si>
  <si>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</si>
  <si>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</si>
  <si>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</si>
  <si>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</si>
  <si>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</si>
  <si>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</si>
  <si>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</si>
  <si>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</si>
  <si>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</si>
  <si>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</si>
  <si>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</si>
  <si>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</si>
  <si>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</si>
  <si>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</si>
  <si>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</si>
  <si>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</si>
  <si>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</si>
  <si>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</si>
  <si>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</si>
  <si>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</si>
  <si>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</si>
  <si>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</si>
  <si>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</si>
  <si>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</si>
  <si>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</si>
  <si>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</si>
  <si>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</si>
  <si>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</si>
  <si>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</si>
  <si>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</si>
  <si>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</si>
  <si>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</si>
  <si>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</si>
  <si>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</si>
  <si>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</si>
  <si>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</si>
  <si>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</si>
  <si>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</si>
  <si>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</si>
  <si>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</si>
  <si>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</si>
  <si>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</si>
  <si>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</si>
  <si>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</si>
  <si>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</si>
  <si>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</si>
  <si>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</si>
  <si>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</si>
  <si>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</si>
  <si>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</si>
  <si>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</si>
  <si>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</si>
  <si>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</si>
  <si>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</si>
  <si>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</si>
  <si>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</si>
  <si>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</si>
  <si>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</si>
  <si>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</si>
  <si>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</si>
  <si>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</si>
  <si>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</si>
  <si>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</si>
  <si>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</si>
  <si>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</si>
  <si>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</si>
  <si>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</si>
  <si>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</si>
  <si>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</si>
  <si>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</si>
  <si>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</si>
  <si>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</si>
  <si>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</si>
  <si>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</si>
  <si>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</si>
  <si>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</si>
  <si>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</si>
  <si>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</si>
  <si>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</si>
  <si>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</si>
  <si>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</si>
  <si>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</si>
  <si>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</si>
  <si>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</si>
  <si>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</si>
  <si>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</si>
  <si>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</si>
  <si>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</si>
  <si>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</si>
  <si>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</si>
  <si>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</si>
  <si>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</si>
  <si>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</si>
  <si>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</si>
  <si>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</si>
  <si>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</si>
  <si>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</si>
  <si>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</si>
  <si>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</si>
  <si>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</si>
  <si>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</si>
  <si>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</si>
  <si>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</si>
  <si>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</si>
  <si>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</si>
  <si>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</si>
  <si>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</si>
  <si>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</si>
  <si>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</si>
  <si>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</si>
  <si>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</si>
  <si>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</si>
  <si>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</si>
  <si>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</si>
  <si>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</si>
  <si>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</si>
  <si>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</si>
  <si>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</si>
  <si>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</si>
  <si>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</si>
  <si>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</si>
  <si>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</si>
  <si>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</si>
  <si>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</si>
  <si>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</si>
  <si>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</si>
  <si>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</si>
  <si>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</si>
  <si>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</si>
  <si>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</si>
  <si>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</si>
  <si>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</si>
  <si>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</si>
  <si>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</si>
  <si>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</si>
  <si>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</si>
  <si>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</si>
  <si>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</si>
  <si>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</si>
  <si>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</si>
  <si>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</si>
  <si>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</si>
  <si>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</si>
  <si>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</si>
  <si>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</si>
  <si>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</si>
  <si>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</si>
  <si>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</si>
  <si>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</si>
  <si>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</si>
  <si>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</si>
  <si>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</si>
  <si>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</si>
  <si>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</si>
  <si>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</si>
  <si>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</si>
  <si>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</si>
  <si>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</si>
  <si>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</si>
  <si>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</si>
  <si>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</si>
  <si>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</si>
  <si>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</si>
  <si>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</si>
  <si>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</si>
  <si>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</si>
  <si>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</si>
  <si>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</si>
  <si>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</si>
  <si>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</si>
  <si>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</si>
  <si>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</si>
  <si>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</si>
  <si>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</si>
  <si>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</si>
  <si>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</si>
  <si>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</si>
  <si>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</si>
  <si>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</si>
  <si>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</si>
  <si>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</si>
  <si>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</si>
  <si>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</si>
  <si>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</si>
  <si>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</si>
  <si>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</si>
  <si>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</si>
  <si>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</si>
  <si>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</si>
  <si>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</si>
  <si>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</si>
  <si>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</si>
  <si>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</si>
  <si>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</si>
  <si>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</si>
  <si>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</si>
  <si>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</si>
  <si>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</si>
  <si>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</si>
  <si>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</si>
  <si>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</si>
  <si>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</si>
  <si>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</si>
  <si>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</si>
  <si>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</si>
  <si>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</si>
  <si>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</si>
  <si>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</si>
  <si>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</si>
  <si>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</si>
  <si>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</si>
  <si>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</si>
  <si>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</si>
  <si>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</si>
  <si>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</si>
  <si>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</si>
  <si>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</si>
  <si>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</si>
  <si>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</si>
  <si>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</si>
  <si>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</si>
  <si>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</si>
  <si>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</si>
  <si>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</si>
  <si>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</si>
  <si>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</si>
  <si>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</si>
  <si>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</si>
  <si>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</si>
  <si>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</si>
  <si>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</si>
  <si>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</si>
  <si>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</si>
  <si>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</si>
  <si>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</si>
  <si>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</si>
  <si>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</si>
  <si>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</si>
  <si>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</si>
  <si>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</si>
  <si>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</si>
  <si>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</si>
  <si>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</si>
  <si>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</si>
  <si>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</si>
  <si>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</si>
  <si>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</si>
  <si>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</si>
  <si>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</si>
  <si>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</si>
  <si>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</si>
  <si>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</si>
  <si>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</si>
  <si>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</si>
  <si>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</si>
  <si>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</si>
  <si>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</si>
  <si>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</si>
  <si>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</si>
  <si>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</si>
  <si>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</si>
  <si>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</si>
  <si>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</si>
  <si>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</si>
  <si>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</si>
  <si>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</si>
  <si>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</si>
  <si>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</si>
  <si>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</si>
  <si>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</si>
  <si>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</si>
  <si>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</si>
  <si>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</si>
  <si>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</si>
  <si>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</si>
  <si>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</si>
  <si>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</si>
  <si>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</si>
  <si>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</si>
  <si>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</si>
  <si>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</si>
  <si>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</si>
  <si>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</si>
  <si>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</si>
  <si>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</si>
  <si>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</si>
  <si>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</si>
  <si>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</si>
  <si>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</si>
  <si>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</si>
  <si>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</si>
  <si>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</si>
  <si>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</si>
  <si>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</si>
  <si>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</si>
  <si>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</si>
  <si>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</si>
  <si>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</si>
  <si>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</si>
  <si>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</si>
  <si>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</si>
  <si>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</si>
  <si>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</si>
  <si>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</si>
  <si>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</si>
  <si>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</si>
  <si>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</si>
  <si>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</si>
  <si>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</si>
  <si>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</si>
  <si>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</si>
  <si>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</si>
  <si>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</si>
  <si>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</si>
  <si>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</si>
  <si>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</si>
  <si>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</si>
  <si>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</si>
  <si>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</si>
  <si>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</si>
  <si>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</si>
  <si>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</si>
  <si>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</si>
  <si>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</si>
  <si>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</si>
  <si>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</si>
  <si>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</si>
  <si>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</si>
  <si>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</si>
  <si>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</si>
  <si>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</si>
  <si>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</si>
  <si>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</si>
  <si>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</si>
  <si>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</si>
  <si>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</si>
  <si>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</si>
  <si>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</si>
  <si>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</si>
  <si>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</si>
  <si>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</si>
  <si>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</si>
  <si>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</si>
  <si>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</si>
  <si>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</si>
  <si>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</si>
  <si>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</si>
  <si>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</si>
  <si>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</si>
  <si>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</si>
  <si>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</si>
  <si>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</si>
  <si>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</si>
  <si>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</si>
  <si>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</si>
  <si>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</si>
  <si>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</si>
  <si>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</si>
  <si>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</si>
  <si>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</si>
  <si>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</si>
  <si>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</si>
  <si>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</si>
  <si>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</si>
  <si>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</si>
  <si>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</si>
  <si>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</si>
  <si>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</si>
  <si>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</si>
  <si>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</si>
  <si>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</si>
  <si>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</si>
  <si>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</si>
  <si>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</si>
  <si>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</si>
  <si>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</si>
  <si>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</si>
  <si>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</si>
  <si>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</si>
  <si>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</si>
  <si>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</si>
  <si>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</si>
  <si>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</si>
  <si>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</si>
  <si>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</si>
  <si>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</si>
  <si>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</si>
  <si>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</si>
  <si>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</si>
  <si>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</si>
  <si>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</si>
  <si>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</si>
  <si>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</si>
  <si>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</si>
  <si>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</si>
  <si>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</si>
  <si>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</si>
  <si>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</si>
  <si>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</si>
  <si>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</si>
  <si>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</si>
  <si>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</si>
  <si>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</si>
  <si>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</si>
  <si>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</si>
  <si>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</si>
  <si>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</si>
  <si>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</si>
  <si>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</si>
  <si>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</si>
  <si>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</si>
  <si>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</si>
  <si>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</si>
  <si>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</si>
  <si>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</si>
  <si>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</si>
  <si>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</si>
  <si>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</si>
  <si>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</si>
  <si>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</si>
  <si>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</si>
  <si>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</si>
  <si>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</si>
  <si>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</si>
  <si>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</si>
  <si>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</si>
  <si>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</si>
  <si>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</si>
  <si>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</si>
  <si>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</si>
  <si>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</si>
  <si>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</si>
  <si>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</si>
  <si>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</si>
  <si>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</si>
  <si>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</si>
  <si>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</si>
  <si>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</si>
  <si>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</si>
  <si>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</si>
  <si>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</si>
  <si>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</si>
  <si>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</si>
  <si>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</si>
  <si>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</si>
  <si>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</si>
  <si>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</si>
  <si>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</si>
  <si>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</si>
  <si>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</si>
  <si>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</si>
  <si>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</si>
  <si>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</si>
  <si>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</si>
  <si>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</si>
  <si>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</si>
  <si>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</si>
  <si>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</si>
  <si>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</si>
  <si>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</si>
  <si>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</si>
  <si>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</si>
  <si>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</si>
  <si>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</si>
  <si>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</si>
  <si>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</si>
  <si>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</si>
  <si>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</si>
  <si>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</si>
  <si>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</si>
  <si>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</si>
  <si>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</si>
  <si>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</si>
  <si>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</si>
  <si>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</si>
  <si>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</si>
  <si>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</si>
  <si>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</si>
  <si>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</si>
  <si>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</si>
  <si>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</si>
  <si>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</si>
  <si>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</si>
  <si>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</si>
  <si>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</si>
  <si>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</si>
  <si>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</si>
  <si>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</si>
  <si>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</si>
  <si>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</si>
  <si>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</si>
  <si>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</si>
  <si>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http://www.x3news.com/</t>
  </si>
  <si>
    <t>Николай Яцино</t>
  </si>
  <si>
    <t>главен счетоводител</t>
  </si>
  <si>
    <t>1. Sirma Group Inc.</t>
  </si>
  <si>
    <t>1. Онтотекст АД</t>
  </si>
  <si>
    <t>2. Сирма Солюшънс АД</t>
  </si>
  <si>
    <t>3. ЕнгВю Системс София АД</t>
  </si>
  <si>
    <t>4. Сирма Медикъл Системс АД</t>
  </si>
  <si>
    <t>5. Сирма Си Ай АД</t>
  </si>
  <si>
    <t>6. Сайънт АД</t>
  </si>
  <si>
    <t>7. Сирма Иншуртех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</si>
</sst>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44834</v>
      </c>
    </row>
    <row r="2" spans="1:27" ht="15.75">
      <c r="A2" s="464" t="s">
        <v>678</v>
      </c>
      <c r="B2" s="459"/>
      <c r="Z2" s="475">
        <v>2</v>
      </c>
      <c r="AA2" s="476">
        <f>IF(ISBLANK(_pdeReportingDate),"",_pdeReportingDate)</f>
        <v>44865</v>
      </c>
    </row>
    <row r="3" spans="1:27" ht="15.75">
      <c r="A3" s="460" t="s">
        <v>653</v>
      </c>
      <c r="B3" s="461"/>
      <c r="Z3" s="475">
        <v>3</v>
      </c>
      <c r="AA3" s="476" t="str">
        <f>IF(ISBLANK(_authorName),"",_authorName)</f>
        <v>Николай Яцино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44562</v>
      </c>
    </row>
    <row r="10" spans="1:2" ht="15.75">
      <c r="A10" s="7" t="s">
        <v>2</v>
      </c>
      <c r="B10" s="355">
        <v>44834</v>
      </c>
    </row>
    <row r="11" spans="1:2" ht="15.75">
      <c r="A11" s="7" t="s">
        <v>666</v>
      </c>
      <c r="B11" s="355">
        <v>44865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4" t="s">
        <v>682</v>
      </c>
    </row>
    <row r="15" spans="1:2" ht="15.75">
      <c r="A15" s="10" t="s">
        <v>658</v>
      </c>
      <c r="B15" s="356" t="s">
        <v>616</v>
      </c>
    </row>
    <row r="16" spans="1:2" ht="15.75">
      <c r="A16" s="7" t="s">
        <v>3</v>
      </c>
      <c r="B16" s="354" t="s">
        <v>683</v>
      </c>
    </row>
    <row r="17" spans="1:2" ht="15.75">
      <c r="A17" s="7" t="s">
        <v>614</v>
      </c>
      <c r="B17" s="354" t="s">
        <v>684</v>
      </c>
    </row>
    <row r="18" spans="1:2" ht="15.75">
      <c r="A18" s="7" t="s">
        <v>613</v>
      </c>
      <c r="B18" s="354" t="s">
        <v>685</v>
      </c>
    </row>
    <row r="19" spans="1:2" ht="15.75">
      <c r="A19" s="7" t="s">
        <v>4</v>
      </c>
      <c r="B19" s="354" t="s">
        <v>686</v>
      </c>
    </row>
    <row r="20" spans="1:2" ht="15.75">
      <c r="A20" s="7" t="s">
        <v>5</v>
      </c>
      <c r="B20" s="354" t="s">
        <v>686</v>
      </c>
    </row>
    <row r="21" spans="1:2" ht="15.75">
      <c r="A21" s="10" t="s">
        <v>6</v>
      </c>
      <c r="B21" s="356" t="s">
        <v>687</v>
      </c>
    </row>
    <row r="22" spans="1:2" ht="15.75">
      <c r="A22" s="10" t="s">
        <v>611</v>
      </c>
      <c r="B22" s="356"/>
    </row>
    <row r="23" spans="1:2" ht="15.75">
      <c r="A23" s="10" t="s">
        <v>7</v>
      </c>
      <c r="B23" s="466" t="s">
        <v>688</v>
      </c>
    </row>
    <row r="24" spans="1:2" ht="15.75">
      <c r="A24" s="10" t="s">
        <v>612</v>
      </c>
      <c r="B24" s="467" t="s">
        <v>689</v>
      </c>
    </row>
    <row r="25" spans="1:2" ht="15.75">
      <c r="A25" s="7" t="s">
        <v>615</v>
      </c>
      <c r="B25" s="477" t="s">
        <v>690</v>
      </c>
    </row>
    <row r="26" spans="1:2" ht="15.75">
      <c r="A26" s="10" t="s">
        <v>659</v>
      </c>
      <c r="B26" s="356" t="s">
        <v>691</v>
      </c>
    </row>
    <row r="27" spans="1:2" ht="15.75">
      <c r="A27" s="10" t="s">
        <v>660</v>
      </c>
      <c r="B27" s="356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67">
      <selection activeCell="H95" sqref="G12:H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144</v>
      </c>
      <c r="D13" s="138">
        <v>146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23</v>
      </c>
      <c r="D14" s="138">
        <v>61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-85</v>
      </c>
      <c r="H15" s="138">
        <v>-585</v>
      </c>
    </row>
    <row r="16" spans="1:8" ht="15.75">
      <c r="A16" s="76" t="s">
        <v>38</v>
      </c>
      <c r="B16" s="78" t="s">
        <v>39</v>
      </c>
      <c r="C16" s="138">
        <v>160</v>
      </c>
      <c r="D16" s="138">
        <v>130</v>
      </c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218</v>
      </c>
      <c r="D17" s="138">
        <v>245</v>
      </c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>
        <v>52</v>
      </c>
      <c r="D18" s="138"/>
      <c r="E18" s="270" t="s">
        <v>47</v>
      </c>
      <c r="F18" s="269" t="s">
        <v>48</v>
      </c>
      <c r="G18" s="386">
        <f>G12+G15+G16+G17</f>
        <v>59276</v>
      </c>
      <c r="H18" s="387">
        <f>H12+H15+H16+H17</f>
        <v>58776</v>
      </c>
    </row>
    <row r="19" spans="1:8" ht="15.75">
      <c r="A19" s="76" t="s">
        <v>49</v>
      </c>
      <c r="B19" s="78" t="s">
        <v>50</v>
      </c>
      <c r="C19" s="138">
        <v>21</v>
      </c>
      <c r="D19" s="138">
        <v>25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618</v>
      </c>
      <c r="D20" s="375">
        <f>SUM(D12:D19)</f>
        <v>607</v>
      </c>
      <c r="E20" s="76" t="s">
        <v>54</v>
      </c>
      <c r="F20" s="80" t="s">
        <v>55</v>
      </c>
      <c r="G20" s="138">
        <v>5372</v>
      </c>
      <c r="H20" s="138">
        <v>5497</v>
      </c>
    </row>
    <row r="21" spans="1:8" ht="15.75">
      <c r="A21" s="87" t="s">
        <v>56</v>
      </c>
      <c r="B21" s="83" t="s">
        <v>57</v>
      </c>
      <c r="C21" s="265">
        <v>9538</v>
      </c>
      <c r="D21" s="265">
        <v>9601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1245</v>
      </c>
      <c r="H22" s="391">
        <f>SUM(H23:H25)</f>
        <v>1141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1245</v>
      </c>
      <c r="H23" s="138">
        <v>1141</v>
      </c>
    </row>
    <row r="24" spans="1:13" ht="15.75">
      <c r="A24" s="76" t="s">
        <v>67</v>
      </c>
      <c r="B24" s="78" t="s">
        <v>68</v>
      </c>
      <c r="C24" s="138">
        <v>776</v>
      </c>
      <c r="D24" s="138">
        <v>857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8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1814</v>
      </c>
      <c r="D26" s="138">
        <v>5164</v>
      </c>
      <c r="E26" s="273" t="s">
        <v>77</v>
      </c>
      <c r="F26" s="82" t="s">
        <v>78</v>
      </c>
      <c r="G26" s="374">
        <f>G20+G21+G22</f>
        <v>6617</v>
      </c>
      <c r="H26" s="375">
        <f>H20+H21+H22</f>
        <v>6638</v>
      </c>
      <c r="M26" s="85"/>
    </row>
    <row r="27" spans="1:8" ht="15.75">
      <c r="A27" s="76" t="s">
        <v>79</v>
      </c>
      <c r="B27" s="78" t="s">
        <v>80</v>
      </c>
      <c r="C27" s="138">
        <v>3483</v>
      </c>
      <c r="D27" s="138">
        <v>3643</v>
      </c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6073</v>
      </c>
      <c r="D28" s="375">
        <f>SUM(D24:D27)</f>
        <v>9664</v>
      </c>
      <c r="E28" s="143" t="s">
        <v>84</v>
      </c>
      <c r="F28" s="80" t="s">
        <v>85</v>
      </c>
      <c r="G28" s="372">
        <f>SUM(G29:G31)</f>
        <v>7559</v>
      </c>
      <c r="H28" s="373">
        <f>SUM(H29:H31)</f>
        <v>8028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7559</v>
      </c>
      <c r="H29" s="138">
        <v>8042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8">
        <v>-14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1000</v>
      </c>
      <c r="H32" s="138">
        <v>1034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8559</v>
      </c>
      <c r="H34" s="375">
        <f>H28+H32+H33</f>
        <v>9062</v>
      </c>
    </row>
    <row r="35" spans="1:8" ht="15.75">
      <c r="A35" s="76" t="s">
        <v>106</v>
      </c>
      <c r="B35" s="81" t="s">
        <v>107</v>
      </c>
      <c r="C35" s="372">
        <f>SUM(C36:C39)</f>
        <v>67035</v>
      </c>
      <c r="D35" s="373">
        <f>SUM(D36:D39)</f>
        <v>78141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67035</v>
      </c>
      <c r="D36" s="138">
        <v>78141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74452</v>
      </c>
      <c r="H37" s="377">
        <f>H26+H18+H34</f>
        <v>74476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1242</v>
      </c>
      <c r="H44" s="138">
        <v>6179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7937</v>
      </c>
      <c r="H45" s="138">
        <v>9140</v>
      </c>
    </row>
    <row r="46" spans="1:13" ht="15.75">
      <c r="A46" s="262" t="s">
        <v>137</v>
      </c>
      <c r="B46" s="83" t="s">
        <v>138</v>
      </c>
      <c r="C46" s="374">
        <f>C35+C40+C45</f>
        <v>67035</v>
      </c>
      <c r="D46" s="375">
        <f>D35+D40+D45</f>
        <v>78141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8">
        <v>3807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>
        <v>426</v>
      </c>
      <c r="E49" s="76" t="s">
        <v>150</v>
      </c>
      <c r="F49" s="80" t="s">
        <v>151</v>
      </c>
      <c r="G49" s="138">
        <v>22</v>
      </c>
      <c r="H49" s="138">
        <v>22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2">
        <f>SUM(G44:G49)</f>
        <v>9201</v>
      </c>
      <c r="H50" s="373">
        <f>SUM(H44:H49)</f>
        <v>15341</v>
      </c>
    </row>
    <row r="51" spans="1:8" ht="15.75">
      <c r="A51" s="76" t="s">
        <v>79</v>
      </c>
      <c r="B51" s="78" t="s">
        <v>155</v>
      </c>
      <c r="C51" s="138"/>
      <c r="D51" s="138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0</v>
      </c>
      <c r="D52" s="375">
        <f>SUM(D48:D51)</f>
        <v>4233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>
        <v>28</v>
      </c>
      <c r="H54" s="138">
        <v>28</v>
      </c>
    </row>
    <row r="55" spans="1:8" ht="15.75">
      <c r="A55" s="87" t="s">
        <v>166</v>
      </c>
      <c r="B55" s="83" t="s">
        <v>167</v>
      </c>
      <c r="C55" s="267"/>
      <c r="D55" s="268"/>
      <c r="E55" s="76" t="s">
        <v>168</v>
      </c>
      <c r="F55" s="82" t="s">
        <v>169</v>
      </c>
      <c r="G55" s="138"/>
      <c r="H55" s="137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83264</v>
      </c>
      <c r="D56" s="379">
        <f>D20+D21+D22+D28+D33+D46+D52+D54+D55</f>
        <v>102246</v>
      </c>
      <c r="E56" s="87" t="s">
        <v>557</v>
      </c>
      <c r="F56" s="86" t="s">
        <v>172</v>
      </c>
      <c r="G56" s="376">
        <f>G50+G52+G53+G54+G55</f>
        <v>9229</v>
      </c>
      <c r="H56" s="377">
        <f>H50+H52+H53+H54+H55</f>
        <v>15369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>
        <v>1832</v>
      </c>
      <c r="H59" s="138">
        <v>6850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4842</v>
      </c>
      <c r="H61" s="373">
        <f>SUM(H62:H68)</f>
        <v>9631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4320</v>
      </c>
      <c r="H62" s="138">
        <v>9337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257</v>
      </c>
      <c r="H64" s="138">
        <v>107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174</v>
      </c>
      <c r="H66" s="138">
        <v>105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20</v>
      </c>
      <c r="H67" s="138">
        <v>18</v>
      </c>
    </row>
    <row r="68" spans="1:8" ht="15.75">
      <c r="A68" s="76" t="s">
        <v>206</v>
      </c>
      <c r="B68" s="78" t="s">
        <v>207</v>
      </c>
      <c r="C68" s="138">
        <v>1705</v>
      </c>
      <c r="D68" s="138">
        <v>2293</v>
      </c>
      <c r="E68" s="76" t="s">
        <v>212</v>
      </c>
      <c r="F68" s="80" t="s">
        <v>213</v>
      </c>
      <c r="G68" s="138">
        <v>71</v>
      </c>
      <c r="H68" s="138">
        <v>64</v>
      </c>
    </row>
    <row r="69" spans="1:8" ht="15.75">
      <c r="A69" s="76" t="s">
        <v>210</v>
      </c>
      <c r="B69" s="78" t="s">
        <v>211</v>
      </c>
      <c r="C69" s="138">
        <v>44</v>
      </c>
      <c r="D69" s="138">
        <v>11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19</v>
      </c>
      <c r="D70" s="138">
        <v>49</v>
      </c>
      <c r="E70" s="76" t="s">
        <v>219</v>
      </c>
      <c r="F70" s="80" t="s">
        <v>220</v>
      </c>
      <c r="G70" s="138">
        <v>84</v>
      </c>
      <c r="H70" s="138">
        <v>235</v>
      </c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6758</v>
      </c>
      <c r="H71" s="375">
        <f>H59+H60+H61+H69+H70</f>
        <v>16716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8">
        <v>17</v>
      </c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18</v>
      </c>
      <c r="D75" s="138">
        <v>19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1786</v>
      </c>
      <c r="D76" s="375">
        <f>SUM(D68:D75)</f>
        <v>2389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6758</v>
      </c>
      <c r="H79" s="377">
        <f>H71+H73+H75+H77</f>
        <v>16716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22</v>
      </c>
      <c r="D88" s="138">
        <v>16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5307</v>
      </c>
      <c r="D89" s="138">
        <v>1759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5329</v>
      </c>
      <c r="D92" s="375">
        <f>SUM(D88:D91)</f>
        <v>1775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60</v>
      </c>
      <c r="D93" s="267">
        <v>151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7175</v>
      </c>
      <c r="D94" s="379">
        <f>D65+D76+D85+D92+D93</f>
        <v>4315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90439</v>
      </c>
      <c r="D95" s="381">
        <f>D94+D56</f>
        <v>106561</v>
      </c>
      <c r="E95" s="169" t="s">
        <v>633</v>
      </c>
      <c r="F95" s="278" t="s">
        <v>268</v>
      </c>
      <c r="G95" s="380">
        <f>G37+G40+G56+G79</f>
        <v>90439</v>
      </c>
      <c r="H95" s="381">
        <f>H37+H40+H56+H79</f>
        <v>106561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666</v>
      </c>
      <c r="B98" s="479">
        <f>pdeReportingDate</f>
        <v>44865</v>
      </c>
      <c r="C98" s="479"/>
      <c r="D98" s="479"/>
      <c r="E98" s="479"/>
      <c r="F98" s="479"/>
      <c r="G98" s="479"/>
      <c r="H98" s="479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0" t="str">
        <f>authorName</f>
        <v>Николай Яцино</v>
      </c>
      <c r="C100" s="480"/>
      <c r="D100" s="480"/>
      <c r="E100" s="480"/>
      <c r="F100" s="480"/>
      <c r="G100" s="480"/>
      <c r="H100" s="480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2"/>
      <c r="B103" s="478" t="s">
        <v>668</v>
      </c>
      <c r="C103" s="478"/>
      <c r="D103" s="478"/>
      <c r="E103" s="478"/>
      <c r="M103" s="85"/>
    </row>
    <row r="104" spans="1:5" ht="21.75" customHeight="1">
      <c r="A104" s="472"/>
      <c r="B104" s="478" t="s">
        <v>668</v>
      </c>
      <c r="C104" s="478"/>
      <c r="D104" s="478"/>
      <c r="E104" s="478"/>
    </row>
    <row r="105" spans="1:13" ht="21.75" customHeight="1">
      <c r="A105" s="472"/>
      <c r="B105" s="478" t="s">
        <v>668</v>
      </c>
      <c r="C105" s="478"/>
      <c r="D105" s="478"/>
      <c r="E105" s="478"/>
      <c r="M105" s="85"/>
    </row>
    <row r="106" spans="1:5" ht="21.75" customHeight="1">
      <c r="A106" s="472"/>
      <c r="B106" s="478" t="s">
        <v>668</v>
      </c>
      <c r="C106" s="478"/>
      <c r="D106" s="478"/>
      <c r="E106" s="478"/>
    </row>
    <row r="107" spans="1:13" ht="21.75" customHeight="1">
      <c r="A107" s="472"/>
      <c r="B107" s="478"/>
      <c r="C107" s="478"/>
      <c r="D107" s="478"/>
      <c r="E107" s="478"/>
      <c r="M107" s="85"/>
    </row>
    <row r="108" spans="1:5" ht="21.75" customHeight="1">
      <c r="A108" s="472"/>
      <c r="B108" s="478"/>
      <c r="C108" s="478"/>
      <c r="D108" s="478"/>
      <c r="E108" s="478"/>
    </row>
    <row r="109" spans="1:13" ht="21.75" customHeight="1">
      <c r="A109" s="472"/>
      <c r="B109" s="478"/>
      <c r="C109" s="478"/>
      <c r="D109" s="478"/>
      <c r="E109" s="478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7">
      <selection activeCell="H45" sqref="G12:H45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52</v>
      </c>
      <c r="D12" s="254">
        <v>36</v>
      </c>
      <c r="E12" s="135" t="s">
        <v>277</v>
      </c>
      <c r="F12" s="180" t="s">
        <v>278</v>
      </c>
      <c r="G12" s="254"/>
      <c r="H12" s="254"/>
    </row>
    <row r="13" spans="1:8" ht="15.75">
      <c r="A13" s="135" t="s">
        <v>279</v>
      </c>
      <c r="B13" s="131" t="s">
        <v>280</v>
      </c>
      <c r="C13" s="254">
        <v>1056</v>
      </c>
      <c r="D13" s="254">
        <v>1039</v>
      </c>
      <c r="E13" s="135" t="s">
        <v>281</v>
      </c>
      <c r="F13" s="180" t="s">
        <v>282</v>
      </c>
      <c r="G13" s="254"/>
      <c r="H13" s="254"/>
    </row>
    <row r="14" spans="1:8" ht="15.75">
      <c r="A14" s="135" t="s">
        <v>283</v>
      </c>
      <c r="B14" s="131" t="s">
        <v>284</v>
      </c>
      <c r="C14" s="254">
        <v>451</v>
      </c>
      <c r="D14" s="254">
        <v>409</v>
      </c>
      <c r="E14" s="185" t="s">
        <v>285</v>
      </c>
      <c r="F14" s="180" t="s">
        <v>286</v>
      </c>
      <c r="G14" s="254">
        <v>2408</v>
      </c>
      <c r="H14" s="254">
        <v>2721</v>
      </c>
    </row>
    <row r="15" spans="1:8" ht="15.75">
      <c r="A15" s="135" t="s">
        <v>287</v>
      </c>
      <c r="B15" s="131" t="s">
        <v>288</v>
      </c>
      <c r="C15" s="254">
        <v>1102</v>
      </c>
      <c r="D15" s="254">
        <v>896</v>
      </c>
      <c r="E15" s="185" t="s">
        <v>79</v>
      </c>
      <c r="F15" s="180" t="s">
        <v>289</v>
      </c>
      <c r="G15" s="254">
        <v>180</v>
      </c>
      <c r="H15" s="254">
        <v>278</v>
      </c>
    </row>
    <row r="16" spans="1:8" ht="15.75">
      <c r="A16" s="135" t="s">
        <v>290</v>
      </c>
      <c r="B16" s="131" t="s">
        <v>291</v>
      </c>
      <c r="C16" s="254">
        <v>102</v>
      </c>
      <c r="D16" s="254">
        <v>85</v>
      </c>
      <c r="E16" s="176" t="s">
        <v>52</v>
      </c>
      <c r="F16" s="204" t="s">
        <v>292</v>
      </c>
      <c r="G16" s="405">
        <f>SUM(G12:G15)</f>
        <v>2588</v>
      </c>
      <c r="H16" s="406">
        <f>SUM(H12:H15)</f>
        <v>2999</v>
      </c>
    </row>
    <row r="17" spans="1:8" ht="31.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4">
        <v>8795</v>
      </c>
      <c r="D19" s="254">
        <v>-274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11558</v>
      </c>
      <c r="D22" s="406">
        <f>SUM(D12:D18)+D19</f>
        <v>2191</v>
      </c>
      <c r="E22" s="135" t="s">
        <v>309</v>
      </c>
      <c r="F22" s="177" t="s">
        <v>310</v>
      </c>
      <c r="G22" s="254">
        <v>4</v>
      </c>
      <c r="H22" s="254">
        <v>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>
        <v>10289</v>
      </c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>
        <v>3</v>
      </c>
      <c r="H24" s="254">
        <v>7</v>
      </c>
    </row>
    <row r="25" spans="1:8" ht="31.5">
      <c r="A25" s="135" t="s">
        <v>316</v>
      </c>
      <c r="B25" s="177" t="s">
        <v>317</v>
      </c>
      <c r="C25" s="254">
        <v>293</v>
      </c>
      <c r="D25" s="254">
        <v>213</v>
      </c>
      <c r="E25" s="135" t="s">
        <v>318</v>
      </c>
      <c r="F25" s="177" t="s">
        <v>319</v>
      </c>
      <c r="G25" s="254"/>
      <c r="H25" s="254">
        <v>29</v>
      </c>
    </row>
    <row r="26" spans="1:8" ht="31.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4"/>
    </row>
    <row r="27" spans="1:8" ht="31.5">
      <c r="A27" s="135" t="s">
        <v>324</v>
      </c>
      <c r="B27" s="177" t="s">
        <v>325</v>
      </c>
      <c r="C27" s="254">
        <v>5</v>
      </c>
      <c r="D27" s="254">
        <v>5</v>
      </c>
      <c r="E27" s="176" t="s">
        <v>104</v>
      </c>
      <c r="F27" s="178" t="s">
        <v>326</v>
      </c>
      <c r="G27" s="405">
        <f>SUM(G22:G26)</f>
        <v>10296</v>
      </c>
      <c r="H27" s="406">
        <f>SUM(H22:H26)</f>
        <v>40</v>
      </c>
    </row>
    <row r="28" spans="1:8" ht="15.75">
      <c r="A28" s="135" t="s">
        <v>79</v>
      </c>
      <c r="B28" s="177" t="s">
        <v>327</v>
      </c>
      <c r="C28" s="254">
        <v>28</v>
      </c>
      <c r="D28" s="254">
        <v>16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326</v>
      </c>
      <c r="D29" s="406">
        <f>SUM(D25:D28)</f>
        <v>234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11884</v>
      </c>
      <c r="D31" s="412">
        <f>D29+D22</f>
        <v>2425</v>
      </c>
      <c r="E31" s="191" t="s">
        <v>548</v>
      </c>
      <c r="F31" s="206" t="s">
        <v>331</v>
      </c>
      <c r="G31" s="193">
        <f>G16+G18+G27</f>
        <v>12884</v>
      </c>
      <c r="H31" s="194">
        <f>H16+H18+H27</f>
        <v>3039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1000</v>
      </c>
      <c r="D33" s="184">
        <f>IF((H31-D31)&gt;0,H31-D31,0)</f>
        <v>614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11884</v>
      </c>
      <c r="D36" s="414">
        <f>D31-D34+D35</f>
        <v>2425</v>
      </c>
      <c r="E36" s="202" t="s">
        <v>346</v>
      </c>
      <c r="F36" s="196" t="s">
        <v>347</v>
      </c>
      <c r="G36" s="207">
        <f>G35-G34+G31</f>
        <v>12884</v>
      </c>
      <c r="H36" s="208">
        <f>H35-H34+H31</f>
        <v>3039</v>
      </c>
    </row>
    <row r="37" spans="1:8" ht="15.75">
      <c r="A37" s="201" t="s">
        <v>348</v>
      </c>
      <c r="B37" s="171" t="s">
        <v>349</v>
      </c>
      <c r="C37" s="411">
        <f>IF((G36-C36)&gt;0,G36-C36,0)</f>
        <v>1000</v>
      </c>
      <c r="D37" s="412">
        <f>IF((H36-D36)&gt;0,H36-D36,0)</f>
        <v>614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5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1000</v>
      </c>
      <c r="D42" s="184">
        <f>+IF((H36-D36-D38)&gt;0,H36-D36-D38,0)</f>
        <v>614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1000</v>
      </c>
      <c r="D44" s="208">
        <f>IF(H42=0,IF(D42-D43&gt;0,D42-D43+H43,0),IF(H42-H43&lt;0,H43-H42+D42,0))</f>
        <v>614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12884</v>
      </c>
      <c r="D45" s="408">
        <f>D36+D38+D42</f>
        <v>3039</v>
      </c>
      <c r="E45" s="210" t="s">
        <v>373</v>
      </c>
      <c r="F45" s="212" t="s">
        <v>374</v>
      </c>
      <c r="G45" s="407">
        <f>G42+G36</f>
        <v>12884</v>
      </c>
      <c r="H45" s="408">
        <f>H42+H36</f>
        <v>3039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2" t="s">
        <v>667</v>
      </c>
      <c r="B47" s="482"/>
      <c r="C47" s="482"/>
      <c r="D47" s="482"/>
      <c r="E47" s="482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666</v>
      </c>
      <c r="B50" s="479">
        <f>pdeReportingDate</f>
        <v>44865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0" t="str">
        <f>authorName</f>
        <v>Николай Яцино</v>
      </c>
      <c r="C52" s="480"/>
      <c r="D52" s="480"/>
      <c r="E52" s="480"/>
      <c r="F52" s="480"/>
      <c r="G52" s="480"/>
      <c r="H52" s="480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2"/>
      <c r="B55" s="478" t="s">
        <v>668</v>
      </c>
      <c r="C55" s="478"/>
      <c r="D55" s="478"/>
      <c r="E55" s="478"/>
      <c r="F55" s="351"/>
      <c r="G55" s="41"/>
      <c r="H55" s="39"/>
    </row>
    <row r="56" spans="1:8" ht="15.75" customHeight="1">
      <c r="A56" s="472"/>
      <c r="B56" s="478" t="s">
        <v>668</v>
      </c>
      <c r="C56" s="478"/>
      <c r="D56" s="478"/>
      <c r="E56" s="478"/>
      <c r="F56" s="351"/>
      <c r="G56" s="41"/>
      <c r="H56" s="39"/>
    </row>
    <row r="57" spans="1:8" ht="15.75" customHeight="1">
      <c r="A57" s="472"/>
      <c r="B57" s="478" t="s">
        <v>668</v>
      </c>
      <c r="C57" s="478"/>
      <c r="D57" s="478"/>
      <c r="E57" s="478"/>
      <c r="F57" s="351"/>
      <c r="G57" s="41"/>
      <c r="H57" s="39"/>
    </row>
    <row r="58" spans="1:8" ht="15.75" customHeight="1">
      <c r="A58" s="472"/>
      <c r="B58" s="478" t="s">
        <v>668</v>
      </c>
      <c r="C58" s="478"/>
      <c r="D58" s="478"/>
      <c r="E58" s="478"/>
      <c r="F58" s="351"/>
      <c r="G58" s="41"/>
      <c r="H58" s="39"/>
    </row>
    <row r="59" spans="1:8" ht="15.75">
      <c r="A59" s="472"/>
      <c r="B59" s="478"/>
      <c r="C59" s="478"/>
      <c r="D59" s="478"/>
      <c r="E59" s="478"/>
      <c r="F59" s="351"/>
      <c r="G59" s="41"/>
      <c r="H59" s="39"/>
    </row>
    <row r="60" spans="1:8" ht="15.75">
      <c r="A60" s="472"/>
      <c r="B60" s="478"/>
      <c r="C60" s="478"/>
      <c r="D60" s="478"/>
      <c r="E60" s="478"/>
      <c r="F60" s="351"/>
      <c r="G60" s="41"/>
      <c r="H60" s="39"/>
    </row>
    <row r="61" spans="1:8" ht="15.75">
      <c r="A61" s="472"/>
      <c r="B61" s="478"/>
      <c r="C61" s="478"/>
      <c r="D61" s="478"/>
      <c r="E61" s="478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6">
      <selection activeCell="D48" sqref="C11: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3591</v>
      </c>
      <c r="D11" s="138">
        <v>3123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-1782</v>
      </c>
      <c r="D12" s="138">
        <v>-1691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-1253</v>
      </c>
      <c r="D14" s="138">
        <v>-898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17</v>
      </c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>
        <v>-6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-155</v>
      </c>
      <c r="D20" s="138">
        <v>-52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418</v>
      </c>
      <c r="D21" s="436">
        <f>SUM(D11:D20)</f>
        <v>476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-72</v>
      </c>
      <c r="D23" s="138">
        <v>-507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614</v>
      </c>
      <c r="D25" s="138">
        <v>377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-476</v>
      </c>
      <c r="D26" s="138">
        <v>-133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-6058</v>
      </c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7824</v>
      </c>
      <c r="D29" s="138">
        <v>7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9966</v>
      </c>
      <c r="D30" s="138">
        <v>270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11799</v>
      </c>
      <c r="D33" s="436">
        <f>SUM(D23:D32)</f>
        <v>14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6831</v>
      </c>
      <c r="D37" s="138">
        <v>43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-14174</v>
      </c>
      <c r="D38" s="138">
        <v>-1571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-31</v>
      </c>
      <c r="D39" s="138">
        <v>-17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-196</v>
      </c>
      <c r="D40" s="138">
        <v>-104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-1093</v>
      </c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1201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-8663</v>
      </c>
      <c r="D43" s="438">
        <f>SUM(D35:D42)</f>
        <v>-448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3554</v>
      </c>
      <c r="D44" s="246">
        <f>D43+D33+D21</f>
        <v>42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v>1775</v>
      </c>
      <c r="D45" s="247">
        <v>1288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8">
        <f>C45+C44</f>
        <v>5329</v>
      </c>
      <c r="D46" s="249">
        <f>D45+D44</f>
        <v>1330</v>
      </c>
      <c r="E46" s="118"/>
      <c r="F46" s="118"/>
      <c r="G46" s="121"/>
      <c r="H46" s="121"/>
    </row>
    <row r="47" spans="1:8" ht="15.75">
      <c r="A47" s="242" t="s">
        <v>447</v>
      </c>
      <c r="B47" s="250" t="s">
        <v>448</v>
      </c>
      <c r="C47" s="237">
        <v>5329</v>
      </c>
      <c r="D47" s="237">
        <v>1330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3" t="s">
        <v>663</v>
      </c>
      <c r="B51" s="483"/>
      <c r="C51" s="483"/>
      <c r="D51" s="483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9">
        <f>pdeReportingDate</f>
        <v>44865</v>
      </c>
      <c r="C54" s="479"/>
      <c r="D54" s="479"/>
      <c r="E54" s="479"/>
      <c r="F54" s="473"/>
      <c r="G54" s="473"/>
      <c r="H54" s="473"/>
      <c r="M54" s="85"/>
    </row>
    <row r="55" spans="1:13" s="39" customFormat="1" ht="15.75">
      <c r="A55" s="470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1" t="s">
        <v>8</v>
      </c>
      <c r="B56" s="480" t="str">
        <f>authorName</f>
        <v>Николай Яцино</v>
      </c>
      <c r="C56" s="480"/>
      <c r="D56" s="480"/>
      <c r="E56" s="480"/>
      <c r="F56" s="67"/>
      <c r="G56" s="67"/>
      <c r="H56" s="67"/>
    </row>
    <row r="57" spans="1:8" s="39" customFormat="1" ht="15.75">
      <c r="A57" s="471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1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2"/>
      <c r="B59" s="478" t="s">
        <v>668</v>
      </c>
      <c r="C59" s="478"/>
      <c r="D59" s="478"/>
      <c r="E59" s="478"/>
      <c r="F59" s="351"/>
      <c r="G59" s="41"/>
      <c r="H59" s="39"/>
    </row>
    <row r="60" spans="1:8" ht="15.75">
      <c r="A60" s="472"/>
      <c r="B60" s="478" t="s">
        <v>668</v>
      </c>
      <c r="C60" s="478"/>
      <c r="D60" s="478"/>
      <c r="E60" s="478"/>
      <c r="F60" s="351"/>
      <c r="G60" s="41"/>
      <c r="H60" s="39"/>
    </row>
    <row r="61" spans="1:8" ht="15.75">
      <c r="A61" s="472"/>
      <c r="B61" s="478" t="s">
        <v>668</v>
      </c>
      <c r="C61" s="478"/>
      <c r="D61" s="478"/>
      <c r="E61" s="478"/>
      <c r="F61" s="351"/>
      <c r="G61" s="41"/>
      <c r="H61" s="39"/>
    </row>
    <row r="62" spans="1:8" ht="15.75">
      <c r="A62" s="472"/>
      <c r="B62" s="478" t="s">
        <v>668</v>
      </c>
      <c r="C62" s="478"/>
      <c r="D62" s="478"/>
      <c r="E62" s="478"/>
      <c r="F62" s="351"/>
      <c r="G62" s="41"/>
      <c r="H62" s="39"/>
    </row>
    <row r="63" spans="1:8" ht="15.75">
      <c r="A63" s="472"/>
      <c r="B63" s="478"/>
      <c r="C63" s="478"/>
      <c r="D63" s="478"/>
      <c r="E63" s="478"/>
      <c r="F63" s="351"/>
      <c r="G63" s="41"/>
      <c r="H63" s="39"/>
    </row>
    <row r="64" spans="1:8" ht="15.75">
      <c r="A64" s="472"/>
      <c r="B64" s="478"/>
      <c r="C64" s="478"/>
      <c r="D64" s="478"/>
      <c r="E64" s="478"/>
      <c r="F64" s="351"/>
      <c r="G64" s="41"/>
      <c r="H64" s="39"/>
    </row>
    <row r="65" spans="1:8" ht="15.75">
      <c r="A65" s="472"/>
      <c r="B65" s="478"/>
      <c r="C65" s="478"/>
      <c r="D65" s="478"/>
      <c r="E65" s="478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C13" sqref="C13:M34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1.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1.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58776</v>
      </c>
      <c r="D13" s="361">
        <f>'1-Баланс'!H20</f>
        <v>5497</v>
      </c>
      <c r="E13" s="361">
        <f>'1-Баланс'!H21</f>
        <v>0</v>
      </c>
      <c r="F13" s="361">
        <f>'1-Баланс'!H23</f>
        <v>1141</v>
      </c>
      <c r="G13" s="361">
        <f>'1-Баланс'!H24</f>
        <v>0</v>
      </c>
      <c r="H13" s="362"/>
      <c r="I13" s="361">
        <f>'1-Баланс'!H29+'1-Баланс'!H32</f>
        <v>9076</v>
      </c>
      <c r="J13" s="361">
        <f>'1-Баланс'!H30+'1-Баланс'!H33</f>
        <v>-14</v>
      </c>
      <c r="K13" s="362"/>
      <c r="L13" s="361">
        <f>SUM(C13:K13)</f>
        <v>74476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30">
        <f>C13+C14</f>
        <v>58776</v>
      </c>
      <c r="D17" s="430">
        <f aca="true" t="shared" si="2" ref="D17:M17">D13+D14</f>
        <v>5497</v>
      </c>
      <c r="E17" s="430">
        <f t="shared" si="2"/>
        <v>0</v>
      </c>
      <c r="F17" s="430">
        <f t="shared" si="2"/>
        <v>1141</v>
      </c>
      <c r="G17" s="430">
        <f t="shared" si="2"/>
        <v>0</v>
      </c>
      <c r="H17" s="430">
        <f t="shared" si="2"/>
        <v>0</v>
      </c>
      <c r="I17" s="430">
        <f t="shared" si="2"/>
        <v>9076</v>
      </c>
      <c r="J17" s="430">
        <f t="shared" si="2"/>
        <v>-14</v>
      </c>
      <c r="K17" s="430">
        <f t="shared" si="2"/>
        <v>0</v>
      </c>
      <c r="L17" s="361">
        <f t="shared" si="1"/>
        <v>74476</v>
      </c>
      <c r="M17" s="431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1000</v>
      </c>
      <c r="J18" s="361">
        <f>+'1-Баланс'!G33</f>
        <v>0</v>
      </c>
      <c r="K18" s="362"/>
      <c r="L18" s="361">
        <f t="shared" si="1"/>
        <v>1000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104</v>
      </c>
      <c r="G19" s="109">
        <f t="shared" si="3"/>
        <v>0</v>
      </c>
      <c r="H19" s="109">
        <f t="shared" si="3"/>
        <v>0</v>
      </c>
      <c r="I19" s="109">
        <f t="shared" si="3"/>
        <v>-1503</v>
      </c>
      <c r="J19" s="109">
        <f>J20+J21</f>
        <v>0</v>
      </c>
      <c r="K19" s="109">
        <f t="shared" si="3"/>
        <v>0</v>
      </c>
      <c r="L19" s="361">
        <f t="shared" si="1"/>
        <v>-1399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>
        <v>-1399</v>
      </c>
      <c r="J20" s="254"/>
      <c r="K20" s="254"/>
      <c r="L20" s="361">
        <f>SUM(C20:K20)</f>
        <v>-1399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>
        <v>104</v>
      </c>
      <c r="G21" s="254"/>
      <c r="H21" s="254"/>
      <c r="I21" s="254">
        <v>-104</v>
      </c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>
        <v>-14</v>
      </c>
      <c r="J22" s="254">
        <v>14</v>
      </c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>
        <v>500</v>
      </c>
      <c r="D30" s="254">
        <v>-125</v>
      </c>
      <c r="E30" s="254"/>
      <c r="F30" s="254"/>
      <c r="G30" s="254"/>
      <c r="H30" s="254"/>
      <c r="I30" s="254"/>
      <c r="J30" s="254"/>
      <c r="K30" s="254"/>
      <c r="L30" s="361">
        <f t="shared" si="1"/>
        <v>375</v>
      </c>
      <c r="M30" s="255"/>
      <c r="N30" s="110"/>
    </row>
    <row r="31" spans="1:14" ht="15.75">
      <c r="A31" s="324" t="s">
        <v>501</v>
      </c>
      <c r="B31" s="325" t="s">
        <v>502</v>
      </c>
      <c r="C31" s="430">
        <f>C19+C22+C23+C26+C30+C29+C17+C18</f>
        <v>59276</v>
      </c>
      <c r="D31" s="430">
        <f aca="true" t="shared" si="6" ref="D31:M31">D19+D22+D23+D26+D30+D29+D17+D18</f>
        <v>5372</v>
      </c>
      <c r="E31" s="430">
        <f t="shared" si="6"/>
        <v>0</v>
      </c>
      <c r="F31" s="430">
        <f t="shared" si="6"/>
        <v>1245</v>
      </c>
      <c r="G31" s="430">
        <f t="shared" si="6"/>
        <v>0</v>
      </c>
      <c r="H31" s="430">
        <f t="shared" si="6"/>
        <v>0</v>
      </c>
      <c r="I31" s="430">
        <f t="shared" si="6"/>
        <v>8559</v>
      </c>
      <c r="J31" s="430">
        <f t="shared" si="6"/>
        <v>0</v>
      </c>
      <c r="K31" s="430">
        <f t="shared" si="6"/>
        <v>0</v>
      </c>
      <c r="L31" s="361">
        <f t="shared" si="1"/>
        <v>74452</v>
      </c>
      <c r="M31" s="431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59276</v>
      </c>
      <c r="D34" s="364">
        <f t="shared" si="7"/>
        <v>5372</v>
      </c>
      <c r="E34" s="364">
        <f t="shared" si="7"/>
        <v>0</v>
      </c>
      <c r="F34" s="364">
        <f t="shared" si="7"/>
        <v>1245</v>
      </c>
      <c r="G34" s="364">
        <f t="shared" si="7"/>
        <v>0</v>
      </c>
      <c r="H34" s="364">
        <f t="shared" si="7"/>
        <v>0</v>
      </c>
      <c r="I34" s="364">
        <f t="shared" si="7"/>
        <v>8559</v>
      </c>
      <c r="J34" s="364">
        <f t="shared" si="7"/>
        <v>0</v>
      </c>
      <c r="K34" s="364">
        <f t="shared" si="7"/>
        <v>0</v>
      </c>
      <c r="L34" s="428">
        <f t="shared" si="1"/>
        <v>74452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666</v>
      </c>
      <c r="B38" s="479">
        <f>pdeReportingDate</f>
        <v>44865</v>
      </c>
      <c r="C38" s="479"/>
      <c r="D38" s="479"/>
      <c r="E38" s="479"/>
      <c r="F38" s="479"/>
      <c r="G38" s="479"/>
      <c r="H38" s="479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0" t="str">
        <f>authorName</f>
        <v>Николай Яцино</v>
      </c>
      <c r="C40" s="480"/>
      <c r="D40" s="480"/>
      <c r="E40" s="480"/>
      <c r="F40" s="480"/>
      <c r="G40" s="480"/>
      <c r="H40" s="480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2"/>
      <c r="B43" s="478" t="s">
        <v>668</v>
      </c>
      <c r="C43" s="478"/>
      <c r="D43" s="478"/>
      <c r="E43" s="478"/>
      <c r="F43" s="351"/>
      <c r="G43" s="41"/>
      <c r="H43" s="39"/>
      <c r="M43" s="110"/>
    </row>
    <row r="44" spans="1:13" ht="15.75">
      <c r="A44" s="472"/>
      <c r="B44" s="478" t="s">
        <v>668</v>
      </c>
      <c r="C44" s="478"/>
      <c r="D44" s="478"/>
      <c r="E44" s="478"/>
      <c r="F44" s="351"/>
      <c r="G44" s="41"/>
      <c r="H44" s="39"/>
      <c r="M44" s="110"/>
    </row>
    <row r="45" spans="1:13" ht="15.75">
      <c r="A45" s="472"/>
      <c r="B45" s="478" t="s">
        <v>668</v>
      </c>
      <c r="C45" s="478"/>
      <c r="D45" s="478"/>
      <c r="E45" s="478"/>
      <c r="F45" s="351"/>
      <c r="G45" s="41"/>
      <c r="H45" s="39"/>
      <c r="M45" s="110"/>
    </row>
    <row r="46" spans="1:13" ht="15.75">
      <c r="A46" s="472"/>
      <c r="B46" s="478" t="s">
        <v>668</v>
      </c>
      <c r="C46" s="478"/>
      <c r="D46" s="478"/>
      <c r="E46" s="478"/>
      <c r="F46" s="351"/>
      <c r="G46" s="41"/>
      <c r="H46" s="39"/>
      <c r="M46" s="110"/>
    </row>
    <row r="47" spans="1:13" ht="15.75">
      <c r="A47" s="472"/>
      <c r="B47" s="478"/>
      <c r="C47" s="478"/>
      <c r="D47" s="478"/>
      <c r="E47" s="478"/>
      <c r="F47" s="351"/>
      <c r="G47" s="41"/>
      <c r="H47" s="39"/>
      <c r="M47" s="110"/>
    </row>
    <row r="48" spans="1:13" ht="15.75">
      <c r="A48" s="472"/>
      <c r="B48" s="478"/>
      <c r="C48" s="478"/>
      <c r="D48" s="478"/>
      <c r="E48" s="478"/>
      <c r="F48" s="351"/>
      <c r="G48" s="41"/>
      <c r="H48" s="39"/>
      <c r="M48" s="110"/>
    </row>
    <row r="49" spans="1:13" ht="15.75">
      <c r="A49" s="472"/>
      <c r="B49" s="478"/>
      <c r="C49" s="478"/>
      <c r="D49" s="478"/>
      <c r="E49" s="478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C27" sqref="C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15.75">
      <c r="A12" s="456" t="s">
        <v>694</v>
      </c>
      <c r="B12" s="457"/>
      <c r="C12" s="79">
        <v>12505</v>
      </c>
      <c r="D12" s="79">
        <v>84.56</v>
      </c>
      <c r="E12" s="79"/>
      <c r="F12" s="258">
        <f>C12-E12</f>
        <v>12505</v>
      </c>
    </row>
    <row r="13" spans="1:6" ht="15.75">
      <c r="A13" s="456" t="s">
        <v>695</v>
      </c>
      <c r="B13" s="457"/>
      <c r="C13" s="79">
        <v>39686</v>
      </c>
      <c r="D13" s="79">
        <v>80.11</v>
      </c>
      <c r="E13" s="79"/>
      <c r="F13" s="258">
        <f aca="true" t="shared" si="0" ref="F13:F26">C13-E13</f>
        <v>39686</v>
      </c>
    </row>
    <row r="14" spans="1:6" ht="15.75">
      <c r="A14" s="456" t="s">
        <v>696</v>
      </c>
      <c r="B14" s="457"/>
      <c r="C14" s="79">
        <v>50</v>
      </c>
      <c r="D14" s="79">
        <v>72.9</v>
      </c>
      <c r="E14" s="79"/>
      <c r="F14" s="258">
        <f t="shared" si="0"/>
        <v>50</v>
      </c>
    </row>
    <row r="15" spans="1:6" ht="15.75">
      <c r="A15" s="456" t="s">
        <v>697</v>
      </c>
      <c r="B15" s="457"/>
      <c r="C15" s="79">
        <v>66</v>
      </c>
      <c r="D15" s="79">
        <v>66</v>
      </c>
      <c r="E15" s="79"/>
      <c r="F15" s="258">
        <f t="shared" si="0"/>
        <v>66</v>
      </c>
    </row>
    <row r="16" spans="1:6" ht="15.75">
      <c r="A16" s="456" t="s">
        <v>698</v>
      </c>
      <c r="B16" s="457"/>
      <c r="C16" s="79">
        <v>106</v>
      </c>
      <c r="D16" s="79">
        <v>80</v>
      </c>
      <c r="E16" s="79"/>
      <c r="F16" s="258">
        <f t="shared" si="0"/>
        <v>106</v>
      </c>
    </row>
    <row r="17" spans="1:6" ht="15.75">
      <c r="A17" s="456" t="s">
        <v>699</v>
      </c>
      <c r="B17" s="457"/>
      <c r="C17" s="79">
        <v>10237</v>
      </c>
      <c r="D17" s="79">
        <v>80</v>
      </c>
      <c r="E17" s="79"/>
      <c r="F17" s="258">
        <f t="shared" si="0"/>
        <v>10237</v>
      </c>
    </row>
    <row r="18" spans="1:6" ht="15.75">
      <c r="A18" s="456" t="s">
        <v>700</v>
      </c>
      <c r="B18" s="457"/>
      <c r="C18" s="79">
        <v>914</v>
      </c>
      <c r="D18" s="79">
        <v>55</v>
      </c>
      <c r="E18" s="79"/>
      <c r="F18" s="258">
        <f t="shared" si="0"/>
        <v>914</v>
      </c>
    </row>
    <row r="19" spans="1:6" ht="15.7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63564</v>
      </c>
      <c r="D27" s="261"/>
      <c r="E27" s="261">
        <f>SUM(E12:E26)</f>
        <v>0</v>
      </c>
      <c r="F27" s="261">
        <f>SUM(F12:F26)</f>
        <v>63564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.75">
      <c r="A63" s="456">
        <v>1</v>
      </c>
      <c r="B63" s="457"/>
      <c r="C63" s="79"/>
      <c r="D63" s="79"/>
      <c r="E63" s="79"/>
      <c r="F63" s="258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8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8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8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8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8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8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8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8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8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8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8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63564</v>
      </c>
      <c r="D79" s="261"/>
      <c r="E79" s="261">
        <f>E78+E61+E44+E27</f>
        <v>0</v>
      </c>
      <c r="F79" s="261">
        <f>F78+F61+F44+F27</f>
        <v>63564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6" t="s">
        <v>693</v>
      </c>
      <c r="B82" s="457"/>
      <c r="C82" s="79">
        <v>3471</v>
      </c>
      <c r="D82" s="79">
        <v>76.29</v>
      </c>
      <c r="E82" s="79"/>
      <c r="F82" s="258">
        <f>C82-E82</f>
        <v>3471</v>
      </c>
    </row>
    <row r="83" spans="1:6" ht="15.75">
      <c r="A83" s="456">
        <v>2</v>
      </c>
      <c r="B83" s="457"/>
      <c r="C83" s="79"/>
      <c r="D83" s="79"/>
      <c r="E83" s="79"/>
      <c r="F83" s="258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58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58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58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8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3471</v>
      </c>
      <c r="D97" s="261"/>
      <c r="E97" s="261">
        <f>SUM(E82:E96)</f>
        <v>0</v>
      </c>
      <c r="F97" s="261">
        <f>SUM(F82:F96)</f>
        <v>3471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3471</v>
      </c>
      <c r="D149" s="261"/>
      <c r="E149" s="261">
        <f>E148+E131+E114+E97</f>
        <v>0</v>
      </c>
      <c r="F149" s="261">
        <f>F148+F131+F114+F97</f>
        <v>3471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666</v>
      </c>
      <c r="B151" s="479">
        <f>pdeReportingDate</f>
        <v>44865</v>
      </c>
      <c r="C151" s="479"/>
      <c r="D151" s="479"/>
      <c r="E151" s="479"/>
      <c r="F151" s="479"/>
      <c r="G151" s="479"/>
      <c r="H151" s="479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0" t="str">
        <f>authorName</f>
        <v>Николай Яцино</v>
      </c>
      <c r="C153" s="480"/>
      <c r="D153" s="480"/>
      <c r="E153" s="480"/>
      <c r="F153" s="480"/>
      <c r="G153" s="480"/>
      <c r="H153" s="480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2"/>
      <c r="B156" s="478" t="s">
        <v>668</v>
      </c>
      <c r="C156" s="478"/>
      <c r="D156" s="478"/>
      <c r="E156" s="478"/>
      <c r="F156" s="351"/>
      <c r="G156" s="41"/>
      <c r="H156" s="39"/>
    </row>
    <row r="157" spans="1:8" ht="15.75">
      <c r="A157" s="472"/>
      <c r="B157" s="478" t="s">
        <v>668</v>
      </c>
      <c r="C157" s="478"/>
      <c r="D157" s="478"/>
      <c r="E157" s="478"/>
      <c r="F157" s="351"/>
      <c r="G157" s="41"/>
      <c r="H157" s="39"/>
    </row>
    <row r="158" spans="1:8" ht="15.75">
      <c r="A158" s="472"/>
      <c r="B158" s="478" t="s">
        <v>668</v>
      </c>
      <c r="C158" s="478"/>
      <c r="D158" s="478"/>
      <c r="E158" s="478"/>
      <c r="F158" s="351"/>
      <c r="G158" s="41"/>
      <c r="H158" s="39"/>
    </row>
    <row r="159" spans="1:8" ht="15.75">
      <c r="A159" s="472"/>
      <c r="B159" s="478" t="s">
        <v>668</v>
      </c>
      <c r="C159" s="478"/>
      <c r="D159" s="478"/>
      <c r="E159" s="478"/>
      <c r="F159" s="351"/>
      <c r="G159" s="41"/>
      <c r="H159" s="39"/>
    </row>
    <row r="160" spans="1:8" ht="15.75">
      <c r="A160" s="472"/>
      <c r="B160" s="478"/>
      <c r="C160" s="478"/>
      <c r="D160" s="478"/>
      <c r="E160" s="478"/>
      <c r="F160" s="351"/>
      <c r="G160" s="41"/>
      <c r="H160" s="39"/>
    </row>
    <row r="161" spans="1:8" ht="15.75">
      <c r="A161" s="472"/>
      <c r="B161" s="478"/>
      <c r="C161" s="478"/>
      <c r="D161" s="478"/>
      <c r="E161" s="478"/>
      <c r="F161" s="351"/>
      <c r="G161" s="41"/>
      <c r="H161" s="39"/>
    </row>
    <row r="162" spans="1:8" ht="15.75">
      <c r="A162" s="472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01.01.2022 г. до 30.09.2022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90439</v>
      </c>
      <c r="D6" s="452">
        <f aca="true" t="shared" si="0" ref="D6:D15">C6-E6</f>
        <v>0</v>
      </c>
      <c r="E6" s="451">
        <f>'1-Баланс'!G95</f>
        <v>90439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74452</v>
      </c>
      <c r="D7" s="452">
        <f t="shared" si="0"/>
        <v>15176</v>
      </c>
      <c r="E7" s="451">
        <f>'1-Баланс'!G18</f>
        <v>59276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1000</v>
      </c>
      <c r="D8" s="452">
        <f t="shared" si="0"/>
        <v>0</v>
      </c>
      <c r="E8" s="451">
        <f>ABS('2-Отчет за доходите'!C44)-ABS('2-Отчет за доходите'!G44)</f>
        <v>1000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1775</v>
      </c>
      <c r="D9" s="452">
        <f t="shared" si="0"/>
        <v>0</v>
      </c>
      <c r="E9" s="451">
        <f>'3-Отчет за паричния поток'!C45</f>
        <v>1775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5329</v>
      </c>
      <c r="D10" s="452">
        <f t="shared" si="0"/>
        <v>0</v>
      </c>
      <c r="E10" s="451">
        <f>'3-Отчет за паричния поток'!C46</f>
        <v>5329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74452</v>
      </c>
      <c r="D11" s="452">
        <f t="shared" si="0"/>
        <v>0</v>
      </c>
      <c r="E11" s="451">
        <f>'4-Отчет за собствения капитал'!L34</f>
        <v>74452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67035</v>
      </c>
      <c r="D12" s="452">
        <f t="shared" si="0"/>
        <v>0</v>
      </c>
      <c r="E12" s="451">
        <f>'Справка 5'!C27+'Справка 5'!C97</f>
        <v>67035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0.38639876352395675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0.013431472626658787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0.06255082254331644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0.011057176660511505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1.0841467519353754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1.0617046463450726</v>
      </c>
    </row>
    <row r="11" spans="1:4" ht="63">
      <c r="A11" s="369">
        <v>7</v>
      </c>
      <c r="B11" s="367" t="s">
        <v>592</v>
      </c>
      <c r="C11" s="368" t="s">
        <v>655</v>
      </c>
      <c r="D11" s="418">
        <f>('1-Баланс'!C76+'1-Баланс'!C85+'1-Баланс'!C92)/'1-Баланс'!G79</f>
        <v>1.0528262799644865</v>
      </c>
    </row>
    <row r="12" spans="1:4" ht="47.25">
      <c r="A12" s="369">
        <v>8</v>
      </c>
      <c r="B12" s="367" t="s">
        <v>593</v>
      </c>
      <c r="C12" s="368" t="s">
        <v>656</v>
      </c>
      <c r="D12" s="418">
        <f>('1-Баланс'!C85+'1-Баланс'!C92)/'1-Баланс'!G79</f>
        <v>0.7885469073690441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0.7885469073690441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0.1594676196931419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0.028615973197403773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623</v>
      </c>
      <c r="C18" s="368" t="s">
        <v>598</v>
      </c>
      <c r="D18" s="418">
        <f>'1-Баланс'!G56/('1-Баланс'!G37+'1-Баланс'!G56)</f>
        <v>0.11028787896894157</v>
      </c>
    </row>
    <row r="19" spans="1:4" ht="31.5">
      <c r="A19" s="369">
        <v>13</v>
      </c>
      <c r="B19" s="367" t="s">
        <v>624</v>
      </c>
      <c r="C19" s="368" t="s">
        <v>600</v>
      </c>
      <c r="D19" s="418">
        <f>D4/D5</f>
        <v>0.21472895288239405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0.17677108327159743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1293</v>
      </c>
      <c r="E21" s="474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0.01736689410626981</v>
      </c>
    </row>
    <row r="23" spans="1:4" ht="31.5">
      <c r="A23" s="369">
        <v>17</v>
      </c>
      <c r="B23" s="367" t="s">
        <v>669</v>
      </c>
      <c r="C23" s="368" t="s">
        <v>670</v>
      </c>
      <c r="D23" s="424">
        <f>(D21+'2-Отчет за доходите'!C14)/'2-Отчет за доходите'!G31</f>
        <v>0.13536168891648556</v>
      </c>
    </row>
    <row r="24" spans="1:4" ht="31.5">
      <c r="A24" s="369">
        <v>18</v>
      </c>
      <c r="B24" s="367" t="s">
        <v>671</v>
      </c>
      <c r="C24" s="368" t="s">
        <v>672</v>
      </c>
      <c r="D24" s="424">
        <f>('1-Баланс'!G56+'1-Баланс'!G79)/(D21+'2-Отчет за доходите'!C14)</f>
        <v>9.166857798165138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58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58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144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58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58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58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160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58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218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58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52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58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21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58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618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58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9538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58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58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776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58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58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1814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58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3483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58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6073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58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58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58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58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67035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58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67035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58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58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58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58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58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58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58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58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58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58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67035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58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58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58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58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58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58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58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58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83264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58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58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58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58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58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58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58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58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1705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58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44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58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19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58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58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58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58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58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18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58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1786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58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58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58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58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58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58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58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58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22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58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5307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58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58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58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5329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58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60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58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7175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58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90439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58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58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58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58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-85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58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58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58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59276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58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5372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58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58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1245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58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1245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58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58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58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6617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58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7559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58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7559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58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58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58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1000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58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58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8559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58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74452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58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58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1242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58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7937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58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58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58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58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22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58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9201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58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58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58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28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58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58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9229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58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1832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58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58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4842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58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4320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58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58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257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58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58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174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58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20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58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71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58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58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84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58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6758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58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58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58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58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6758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58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90439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58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52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58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1056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58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451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58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1102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58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102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58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58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58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8795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58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58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58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11558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58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293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58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58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5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58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28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58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326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58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11884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58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1000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58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58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58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11884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58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1000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58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58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58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58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58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1000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58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58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1000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58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12884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58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58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58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2408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58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180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58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2588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58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58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58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58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10289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58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3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58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58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58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10296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58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12884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58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58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58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58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12884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58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58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58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58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58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12884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58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3591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58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-1782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58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58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-1253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58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17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58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58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58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58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0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58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-155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58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418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58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-72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58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1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58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614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58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-476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58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58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-6058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58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7824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58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9966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58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58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58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11799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58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58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58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6831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58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-14174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58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-31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58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-196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58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-1093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58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58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-8663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58">
        <f t="shared" si="20"/>
        <v>44834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3554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58">
        <f t="shared" si="20"/>
        <v>44834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1775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58">
        <f t="shared" si="20"/>
        <v>44834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5329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58">
        <f t="shared" si="20"/>
        <v>44834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5329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58">
        <f t="shared" si="20"/>
        <v>44834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58">
        <f aca="true" t="shared" si="23" ref="C218:C281">endDate</f>
        <v>44834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58776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58">
        <f t="shared" si="23"/>
        <v>44834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58">
        <f t="shared" si="23"/>
        <v>44834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58">
        <f t="shared" si="23"/>
        <v>44834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58">
        <f t="shared" si="23"/>
        <v>44834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58776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58">
        <f t="shared" si="23"/>
        <v>44834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58">
        <f t="shared" si="23"/>
        <v>44834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58">
        <f t="shared" si="23"/>
        <v>44834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58">
        <f t="shared" si="23"/>
        <v>44834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58">
        <f t="shared" si="23"/>
        <v>44834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58">
        <f t="shared" si="23"/>
        <v>44834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58">
        <f t="shared" si="23"/>
        <v>44834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58">
        <f t="shared" si="23"/>
        <v>44834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58">
        <f t="shared" si="23"/>
        <v>44834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58">
        <f t="shared" si="23"/>
        <v>44834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58">
        <f t="shared" si="23"/>
        <v>44834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58">
        <f t="shared" si="23"/>
        <v>44834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58">
        <f t="shared" si="23"/>
        <v>44834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500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58">
        <f t="shared" si="23"/>
        <v>44834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59276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58">
        <f t="shared" si="23"/>
        <v>44834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58">
        <f t="shared" si="23"/>
        <v>44834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58">
        <f t="shared" si="23"/>
        <v>44834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59276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58">
        <f t="shared" si="23"/>
        <v>44834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5497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58">
        <f t="shared" si="23"/>
        <v>44834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58">
        <f t="shared" si="23"/>
        <v>44834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58">
        <f t="shared" si="23"/>
        <v>44834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58">
        <f t="shared" si="23"/>
        <v>44834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5497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58">
        <f t="shared" si="23"/>
        <v>44834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58">
        <f t="shared" si="23"/>
        <v>44834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58">
        <f t="shared" si="23"/>
        <v>44834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58">
        <f t="shared" si="23"/>
        <v>44834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58">
        <f t="shared" si="23"/>
        <v>44834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58">
        <f t="shared" si="23"/>
        <v>44834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58">
        <f t="shared" si="23"/>
        <v>44834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58">
        <f t="shared" si="23"/>
        <v>44834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58">
        <f t="shared" si="23"/>
        <v>44834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58">
        <f t="shared" si="23"/>
        <v>44834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58">
        <f t="shared" si="23"/>
        <v>44834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58">
        <f t="shared" si="23"/>
        <v>44834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58">
        <f t="shared" si="23"/>
        <v>44834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-125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58">
        <f t="shared" si="23"/>
        <v>44834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5372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58">
        <f t="shared" si="23"/>
        <v>44834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58">
        <f t="shared" si="23"/>
        <v>44834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58">
        <f t="shared" si="23"/>
        <v>44834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5372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58">
        <f t="shared" si="23"/>
        <v>44834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58">
        <f t="shared" si="23"/>
        <v>44834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58">
        <f t="shared" si="23"/>
        <v>44834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58">
        <f t="shared" si="23"/>
        <v>44834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58">
        <f t="shared" si="23"/>
        <v>44834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58">
        <f t="shared" si="23"/>
        <v>44834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58">
        <f t="shared" si="23"/>
        <v>44834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58">
        <f t="shared" si="23"/>
        <v>44834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58">
        <f t="shared" si="23"/>
        <v>44834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58">
        <f t="shared" si="23"/>
        <v>44834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58">
        <f t="shared" si="23"/>
        <v>44834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58">
        <f t="shared" si="23"/>
        <v>44834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58">
        <f t="shared" si="23"/>
        <v>44834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58">
        <f t="shared" si="23"/>
        <v>44834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58">
        <f t="shared" si="23"/>
        <v>44834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58">
        <f t="shared" si="23"/>
        <v>44834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58">
        <f t="shared" si="23"/>
        <v>44834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58">
        <f t="shared" si="23"/>
        <v>44834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58">
        <f t="shared" si="23"/>
        <v>44834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58">
        <f t="shared" si="23"/>
        <v>44834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58">
        <f aca="true" t="shared" si="26" ref="C282:C345">endDate</f>
        <v>44834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58">
        <f t="shared" si="26"/>
        <v>44834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58">
        <f t="shared" si="26"/>
        <v>44834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1141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58">
        <f t="shared" si="26"/>
        <v>44834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58">
        <f t="shared" si="26"/>
        <v>44834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58">
        <f t="shared" si="26"/>
        <v>44834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58">
        <f t="shared" si="26"/>
        <v>44834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1141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58">
        <f t="shared" si="26"/>
        <v>44834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58">
        <f t="shared" si="26"/>
        <v>44834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104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58">
        <f t="shared" si="26"/>
        <v>44834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58">
        <f t="shared" si="26"/>
        <v>44834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104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58">
        <f t="shared" si="26"/>
        <v>44834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58">
        <f t="shared" si="26"/>
        <v>44834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58">
        <f t="shared" si="26"/>
        <v>44834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58">
        <f t="shared" si="26"/>
        <v>44834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58">
        <f t="shared" si="26"/>
        <v>44834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58">
        <f t="shared" si="26"/>
        <v>44834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58">
        <f t="shared" si="26"/>
        <v>44834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58">
        <f t="shared" si="26"/>
        <v>44834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58">
        <f t="shared" si="26"/>
        <v>44834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58">
        <f t="shared" si="26"/>
        <v>44834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1245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58">
        <f t="shared" si="26"/>
        <v>44834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58">
        <f t="shared" si="26"/>
        <v>44834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58">
        <f t="shared" si="26"/>
        <v>44834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1245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58">
        <f t="shared" si="26"/>
        <v>44834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58">
        <f t="shared" si="26"/>
        <v>44834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58">
        <f t="shared" si="26"/>
        <v>44834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58">
        <f t="shared" si="26"/>
        <v>44834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58">
        <f t="shared" si="26"/>
        <v>44834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58">
        <f t="shared" si="26"/>
        <v>44834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58">
        <f t="shared" si="26"/>
        <v>44834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58">
        <f t="shared" si="26"/>
        <v>44834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58">
        <f t="shared" si="26"/>
        <v>44834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58">
        <f t="shared" si="26"/>
        <v>44834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58">
        <f t="shared" si="26"/>
        <v>44834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58">
        <f t="shared" si="26"/>
        <v>44834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58">
        <f t="shared" si="26"/>
        <v>44834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58">
        <f t="shared" si="26"/>
        <v>44834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58">
        <f t="shared" si="26"/>
        <v>44834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58">
        <f t="shared" si="26"/>
        <v>44834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58">
        <f t="shared" si="26"/>
        <v>44834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58">
        <f t="shared" si="26"/>
        <v>44834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58">
        <f t="shared" si="26"/>
        <v>44834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58">
        <f t="shared" si="26"/>
        <v>44834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58">
        <f t="shared" si="26"/>
        <v>44834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58">
        <f t="shared" si="26"/>
        <v>44834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58">
        <f t="shared" si="26"/>
        <v>44834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58">
        <f t="shared" si="26"/>
        <v>44834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58">
        <f t="shared" si="26"/>
        <v>44834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58">
        <f t="shared" si="26"/>
        <v>44834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58">
        <f t="shared" si="26"/>
        <v>44834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58">
        <f t="shared" si="26"/>
        <v>44834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58">
        <f t="shared" si="26"/>
        <v>44834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58">
        <f t="shared" si="26"/>
        <v>44834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58">
        <f t="shared" si="26"/>
        <v>44834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58">
        <f t="shared" si="26"/>
        <v>44834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58">
        <f t="shared" si="26"/>
        <v>44834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58">
        <f t="shared" si="26"/>
        <v>44834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58">
        <f t="shared" si="26"/>
        <v>44834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58">
        <f t="shared" si="26"/>
        <v>44834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58">
        <f t="shared" si="26"/>
        <v>44834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58">
        <f t="shared" si="26"/>
        <v>44834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58">
        <f t="shared" si="26"/>
        <v>44834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58">
        <f t="shared" si="26"/>
        <v>44834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58">
        <f aca="true" t="shared" si="29" ref="C346:C409">endDate</f>
        <v>44834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58">
        <f t="shared" si="29"/>
        <v>44834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58">
        <f t="shared" si="29"/>
        <v>44834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58">
        <f t="shared" si="29"/>
        <v>44834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58">
        <f t="shared" si="29"/>
        <v>44834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9076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58">
        <f t="shared" si="29"/>
        <v>44834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58">
        <f t="shared" si="29"/>
        <v>44834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58">
        <f t="shared" si="29"/>
        <v>44834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58">
        <f t="shared" si="29"/>
        <v>44834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9076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58">
        <f t="shared" si="29"/>
        <v>44834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1000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58">
        <f t="shared" si="29"/>
        <v>44834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-1503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58">
        <f t="shared" si="29"/>
        <v>44834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-1399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58">
        <f t="shared" si="29"/>
        <v>44834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-104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58">
        <f t="shared" si="29"/>
        <v>44834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-14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58">
        <f t="shared" si="29"/>
        <v>44834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58">
        <f t="shared" si="29"/>
        <v>44834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58">
        <f t="shared" si="29"/>
        <v>44834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58">
        <f t="shared" si="29"/>
        <v>44834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58">
        <f t="shared" si="29"/>
        <v>44834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58">
        <f t="shared" si="29"/>
        <v>44834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58">
        <f t="shared" si="29"/>
        <v>44834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58">
        <f t="shared" si="29"/>
        <v>44834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58">
        <f t="shared" si="29"/>
        <v>44834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8559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58">
        <f t="shared" si="29"/>
        <v>44834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58">
        <f t="shared" si="29"/>
        <v>44834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58">
        <f t="shared" si="29"/>
        <v>44834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8559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58">
        <f t="shared" si="29"/>
        <v>44834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-14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58">
        <f t="shared" si="29"/>
        <v>44834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58">
        <f t="shared" si="29"/>
        <v>44834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58">
        <f t="shared" si="29"/>
        <v>44834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58">
        <f t="shared" si="29"/>
        <v>44834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-14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58">
        <f t="shared" si="29"/>
        <v>44834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58">
        <f t="shared" si="29"/>
        <v>44834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58">
        <f t="shared" si="29"/>
        <v>44834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58">
        <f t="shared" si="29"/>
        <v>44834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58">
        <f t="shared" si="29"/>
        <v>44834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14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58">
        <f t="shared" si="29"/>
        <v>44834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58">
        <f t="shared" si="29"/>
        <v>44834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58">
        <f t="shared" si="29"/>
        <v>44834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58">
        <f t="shared" si="29"/>
        <v>44834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58">
        <f t="shared" si="29"/>
        <v>44834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58">
        <f t="shared" si="29"/>
        <v>44834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58">
        <f t="shared" si="29"/>
        <v>44834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58">
        <f t="shared" si="29"/>
        <v>44834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58">
        <f t="shared" si="29"/>
        <v>44834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58">
        <f t="shared" si="29"/>
        <v>44834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58">
        <f t="shared" si="29"/>
        <v>44834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58">
        <f t="shared" si="29"/>
        <v>44834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58">
        <f t="shared" si="29"/>
        <v>44834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58">
        <f t="shared" si="29"/>
        <v>44834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58">
        <f t="shared" si="29"/>
        <v>44834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58">
        <f t="shared" si="29"/>
        <v>44834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58">
        <f t="shared" si="29"/>
        <v>44834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58">
        <f t="shared" si="29"/>
        <v>44834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58">
        <f t="shared" si="29"/>
        <v>44834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58">
        <f t="shared" si="29"/>
        <v>44834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58">
        <f t="shared" si="29"/>
        <v>44834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58">
        <f t="shared" si="29"/>
        <v>44834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58">
        <f t="shared" si="29"/>
        <v>44834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58">
        <f t="shared" si="29"/>
        <v>44834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58">
        <f t="shared" si="29"/>
        <v>44834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58">
        <f t="shared" si="29"/>
        <v>44834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58">
        <f t="shared" si="29"/>
        <v>44834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58">
        <f t="shared" si="29"/>
        <v>44834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58">
        <f aca="true" t="shared" si="32" ref="C410:C459">endDate</f>
        <v>44834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58">
        <f t="shared" si="32"/>
        <v>44834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58">
        <f t="shared" si="32"/>
        <v>44834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58">
        <f t="shared" si="32"/>
        <v>44834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58">
        <f t="shared" si="32"/>
        <v>44834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58">
        <f t="shared" si="32"/>
        <v>44834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58">
        <f t="shared" si="32"/>
        <v>44834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74476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58">
        <f t="shared" si="32"/>
        <v>44834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58">
        <f t="shared" si="32"/>
        <v>44834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58">
        <f t="shared" si="32"/>
        <v>44834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58">
        <f t="shared" si="32"/>
        <v>44834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74476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58">
        <f t="shared" si="32"/>
        <v>44834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1000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58">
        <f t="shared" si="32"/>
        <v>44834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-1399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58">
        <f t="shared" si="32"/>
        <v>44834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-1399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58">
        <f t="shared" si="32"/>
        <v>44834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58">
        <f t="shared" si="32"/>
        <v>44834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58">
        <f t="shared" si="32"/>
        <v>44834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58">
        <f t="shared" si="32"/>
        <v>44834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58">
        <f t="shared" si="32"/>
        <v>44834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58">
        <f t="shared" si="32"/>
        <v>44834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58">
        <f t="shared" si="32"/>
        <v>44834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58">
        <f t="shared" si="32"/>
        <v>44834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58">
        <f t="shared" si="32"/>
        <v>44834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58">
        <f t="shared" si="32"/>
        <v>44834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375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58">
        <f t="shared" si="32"/>
        <v>44834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74452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58">
        <f t="shared" si="32"/>
        <v>44834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58">
        <f t="shared" si="32"/>
        <v>44834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58">
        <f t="shared" si="32"/>
        <v>44834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74452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58">
        <f t="shared" si="32"/>
        <v>44834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58">
        <f t="shared" si="32"/>
        <v>44834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58">
        <f t="shared" si="32"/>
        <v>44834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58">
        <f t="shared" si="32"/>
        <v>44834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58">
        <f t="shared" si="32"/>
        <v>44834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58">
        <f t="shared" si="32"/>
        <v>44834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58">
        <f t="shared" si="32"/>
        <v>44834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58">
        <f t="shared" si="32"/>
        <v>44834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58">
        <f t="shared" si="32"/>
        <v>44834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58">
        <f t="shared" si="32"/>
        <v>44834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58">
        <f t="shared" si="32"/>
        <v>44834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58">
        <f t="shared" si="32"/>
        <v>44834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58">
        <f t="shared" si="32"/>
        <v>44834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58">
        <f t="shared" si="32"/>
        <v>44834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58">
        <f t="shared" si="32"/>
        <v>44834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58">
        <f t="shared" si="32"/>
        <v>44834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58">
        <f t="shared" si="32"/>
        <v>44834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58">
        <f t="shared" si="32"/>
        <v>44834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58">
        <f t="shared" si="32"/>
        <v>44834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58">
        <f t="shared" si="32"/>
        <v>44834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58">
        <f t="shared" si="32"/>
        <v>44834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58">
        <f t="shared" si="32"/>
        <v>44834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58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4">
        <f>'Справка 5'!C27</f>
        <v>63564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58">
        <f t="shared" si="35"/>
        <v>44834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58">
        <f t="shared" si="35"/>
        <v>44834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58">
        <f t="shared" si="35"/>
        <v>44834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58">
        <f t="shared" si="35"/>
        <v>44834</v>
      </c>
      <c r="D468" s="92" t="s">
        <v>528</v>
      </c>
      <c r="E468" s="92">
        <v>1</v>
      </c>
      <c r="F468" s="92" t="s">
        <v>517</v>
      </c>
      <c r="H468" s="284">
        <f>'Справка 5'!C79</f>
        <v>63564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58">
        <f t="shared" si="35"/>
        <v>44834</v>
      </c>
      <c r="D469" s="92" t="s">
        <v>530</v>
      </c>
      <c r="E469" s="92">
        <v>1</v>
      </c>
      <c r="F469" s="92" t="s">
        <v>518</v>
      </c>
      <c r="H469" s="284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58">
        <f t="shared" si="35"/>
        <v>44834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58">
        <f t="shared" si="35"/>
        <v>44834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58">
        <f t="shared" si="35"/>
        <v>44834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58">
        <f t="shared" si="35"/>
        <v>44834</v>
      </c>
      <c r="D473" s="92" t="s">
        <v>535</v>
      </c>
      <c r="E473" s="92">
        <v>1</v>
      </c>
      <c r="F473" s="92" t="s">
        <v>529</v>
      </c>
      <c r="H473" s="284">
        <f>'Справка 5'!C149</f>
        <v>3471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58">
        <f t="shared" si="35"/>
        <v>44834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58">
        <f t="shared" si="35"/>
        <v>44834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58">
        <f t="shared" si="35"/>
        <v>44834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58">
        <f t="shared" si="35"/>
        <v>44834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58">
        <f t="shared" si="35"/>
        <v>44834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58">
        <f t="shared" si="35"/>
        <v>44834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58">
        <f t="shared" si="35"/>
        <v>44834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58">
        <f t="shared" si="35"/>
        <v>44834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58">
        <f t="shared" si="35"/>
        <v>44834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58">
        <f t="shared" si="35"/>
        <v>44834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58">
        <f t="shared" si="35"/>
        <v>44834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58">
        <f t="shared" si="35"/>
        <v>44834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58">
        <f t="shared" si="35"/>
        <v>44834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58">
        <f t="shared" si="35"/>
        <v>44834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58">
        <f t="shared" si="35"/>
        <v>44834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58">
        <f t="shared" si="35"/>
        <v>44834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58">
        <f t="shared" si="35"/>
        <v>44834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58">
        <f t="shared" si="35"/>
        <v>44834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58">
        <f t="shared" si="35"/>
        <v>44834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58">
        <f t="shared" si="35"/>
        <v>44834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58">
        <f t="shared" si="35"/>
        <v>44834</v>
      </c>
      <c r="D494" s="92" t="s">
        <v>519</v>
      </c>
      <c r="E494" s="92">
        <v>4</v>
      </c>
      <c r="F494" s="92" t="s">
        <v>518</v>
      </c>
      <c r="H494" s="284">
        <f>'Справка 5'!F27</f>
        <v>63564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58">
        <f t="shared" si="35"/>
        <v>44834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58">
        <f t="shared" si="35"/>
        <v>44834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58">
        <f t="shared" si="35"/>
        <v>44834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58">
        <f t="shared" si="35"/>
        <v>44834</v>
      </c>
      <c r="D498" s="92" t="s">
        <v>528</v>
      </c>
      <c r="E498" s="92">
        <v>4</v>
      </c>
      <c r="F498" s="92" t="s">
        <v>517</v>
      </c>
      <c r="H498" s="284">
        <f>'Справка 5'!F79</f>
        <v>63564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58">
        <f t="shared" si="35"/>
        <v>44834</v>
      </c>
      <c r="D499" s="92" t="s">
        <v>530</v>
      </c>
      <c r="E499" s="92">
        <v>4</v>
      </c>
      <c r="F499" s="92" t="s">
        <v>518</v>
      </c>
      <c r="H499" s="284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58">
        <f t="shared" si="35"/>
        <v>44834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58">
        <f t="shared" si="35"/>
        <v>44834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58">
        <f t="shared" si="35"/>
        <v>44834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58">
        <f t="shared" si="35"/>
        <v>44834</v>
      </c>
      <c r="D503" s="92" t="s">
        <v>535</v>
      </c>
      <c r="E503" s="92">
        <v>4</v>
      </c>
      <c r="F503" s="92" t="s">
        <v>529</v>
      </c>
      <c r="H503" s="284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Viktor Baychev</cp:lastModifiedBy>
  <cp:lastPrinted>2016-09-14T10:20:26Z</cp:lastPrinted>
  <dcterms:created xsi:type="dcterms:W3CDTF">2006-09-16T00:00:00Z</dcterms:created>
  <dcterms:modified xsi:type="dcterms:W3CDTF">2022-10-31T18:53:06Z</dcterms:modified>
  <cp:category/>
  <cp:version/>
  <cp:contentType/>
  <cp:contentStatus/>
</cp:coreProperties>
</file>